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CPR\Документооборот\Письма-2023\Письма в ИА\СНБро_нов.сайт\4.10.7 Переч.докум.и типовые формы\"/>
    </mc:Choice>
  </mc:AlternateContent>
  <bookViews>
    <workbookView xWindow="-120" yWindow="-120" windowWidth="29040" windowHeight="15840" tabRatio="939"/>
  </bookViews>
  <sheets>
    <sheet name="форма Расчет удорожания МТР" sheetId="48" r:id="rId1"/>
    <sheet name="ССР" sheetId="61" r:id="rId2"/>
  </sheets>
  <definedNames>
    <definedName name="_xlnm.Print_Area" localSheetId="0">'форма Расчет удорожания МТР'!$A$1:$N$51</definedName>
  </definedNames>
  <calcPr calcId="162913" fullPrecision="0"/>
</workbook>
</file>

<file path=xl/calcChain.xml><?xml version="1.0" encoding="utf-8"?>
<calcChain xmlns="http://schemas.openxmlformats.org/spreadsheetml/2006/main">
  <c r="N36" i="48" l="1"/>
  <c r="G7" i="61" l="1"/>
  <c r="L21" i="48" l="1"/>
  <c r="L22" i="48"/>
  <c r="L23" i="48"/>
  <c r="L24" i="48"/>
  <c r="L25" i="48"/>
  <c r="N25" i="48" s="1"/>
  <c r="L26" i="48"/>
  <c r="N26" i="48" s="1"/>
  <c r="L27" i="48"/>
  <c r="N27" i="48" s="1"/>
  <c r="L28" i="48"/>
  <c r="L29" i="48"/>
  <c r="L30" i="48"/>
  <c r="L31" i="48"/>
  <c r="N31" i="48" s="1"/>
  <c r="L32" i="48"/>
  <c r="N32" i="48" s="1"/>
  <c r="L33" i="48"/>
  <c r="N33" i="48" s="1"/>
  <c r="L34" i="48"/>
  <c r="L35" i="48"/>
  <c r="L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20" i="48"/>
  <c r="N35" i="48" l="1"/>
  <c r="N29" i="48"/>
  <c r="N23" i="48"/>
  <c r="N34" i="48"/>
  <c r="N28" i="48"/>
  <c r="N22" i="48"/>
  <c r="L36" i="48"/>
  <c r="N20" i="48"/>
  <c r="N30" i="48"/>
  <c r="N24" i="48"/>
  <c r="N21" i="48"/>
  <c r="N37" i="48" s="1"/>
  <c r="H36" i="48"/>
  <c r="H37" i="48" s="1"/>
  <c r="L37" i="48" l="1"/>
  <c r="F11" i="61"/>
  <c r="J11" i="61" s="1"/>
  <c r="J12" i="61" s="1"/>
  <c r="J13" i="61" s="1"/>
</calcChain>
</file>

<file path=xl/comments1.xml><?xml version="1.0" encoding="utf-8"?>
<comments xmlns="http://schemas.openxmlformats.org/spreadsheetml/2006/main">
  <authors>
    <author>Сухенко Марина Сергеевна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уровень цен в котором рассчитана смета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здесь может стоять базовая цена, тогда в следующем столбце индекс дается не справочно, а участвует в расчете текущей цены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Обоснованием стоимости являются выставленные счета по заключенному договору поставки, ТОРГ-12 УПД по закупленным материалам. ТКП и прайс листы не являются обоснованием резкого роста стоимости МТР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Реквизиты ЛСР по которому рассчитывается удорожание МТР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Объемы по смете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Объемы фактически использованные, если работа выполнена, но не закрыта, или сметные ,если к работам не приступали </t>
        </r>
      </text>
    </comment>
  </commentList>
</comments>
</file>

<file path=xl/comments2.xml><?xml version="1.0" encoding="utf-8"?>
<comments xmlns="http://schemas.openxmlformats.org/spreadsheetml/2006/main">
  <authors>
    <author>Алексей</author>
    <author>Сухенко Марина Сергеевна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Титул::&lt;Локальный номер&gt;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сводки затрат&gt;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04"/>
          </rPr>
          <t>Сухенко Марина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из расчета новая сумма по МТР</t>
        </r>
      </text>
    </comment>
  </commentList>
</comments>
</file>

<file path=xl/sharedStrings.xml><?xml version="1.0" encoding="utf-8"?>
<sst xmlns="http://schemas.openxmlformats.org/spreadsheetml/2006/main" count="168" uniqueCount="124">
  <si>
    <t>№ п.п.</t>
  </si>
  <si>
    <t>Номер сметного расчета</t>
  </si>
  <si>
    <t>НР</t>
  </si>
  <si>
    <t>СП</t>
  </si>
  <si>
    <t>материалы</t>
  </si>
  <si>
    <t>Наименование работ и затрат</t>
  </si>
  <si>
    <t>основ. з.п.</t>
  </si>
  <si>
    <t>эксп. маш.</t>
  </si>
  <si>
    <t>оборудование</t>
  </si>
  <si>
    <t xml:space="preserve">Заказчик: </t>
  </si>
  <si>
    <t>ЛС 01-01-01</t>
  </si>
  <si>
    <t>Количество</t>
  </si>
  <si>
    <t>3</t>
  </si>
  <si>
    <t>Сметная стоимость тыс. руб, в том числе:</t>
  </si>
  <si>
    <t>(наименование объекта)</t>
  </si>
  <si>
    <t>Уровень цен выполнения Расчета</t>
  </si>
  <si>
    <t>№ п/п</t>
  </si>
  <si>
    <t>Вид работ/затрат</t>
  </si>
  <si>
    <t>НДС</t>
  </si>
  <si>
    <t>ВСЕГО С НДС:</t>
  </si>
  <si>
    <t>м2</t>
  </si>
  <si>
    <t>шт</t>
  </si>
  <si>
    <t>Ед.изм.</t>
  </si>
  <si>
    <t>Обоснование</t>
  </si>
  <si>
    <t>Сметная стоимость работ по утвержденной документации (ЛСР), используемой при определении НМЦК и подписании договора, тыс.руб.</t>
  </si>
  <si>
    <t xml:space="preserve">Уровень цен по утвержденной сметной документации, используемой при определении НМЦК </t>
  </si>
  <si>
    <t xml:space="preserve">Локальный сметный расчет № от </t>
  </si>
  <si>
    <t xml:space="preserve">Обоснование </t>
  </si>
  <si>
    <t>ЕРро03.48.2012.86-03-287-1</t>
  </si>
  <si>
    <t xml:space="preserve">Устройство концевых заделок на кабелях напряжением 0,4-10 кВ (1 заделка) </t>
  </si>
  <si>
    <t>101-1757</t>
  </si>
  <si>
    <t xml:space="preserve">Ветошь (кг) </t>
  </si>
  <si>
    <t>101-2370</t>
  </si>
  <si>
    <t xml:space="preserve">Салфетки хлопчатобумажные (м2) </t>
  </si>
  <si>
    <t>101-2497</t>
  </si>
  <si>
    <t xml:space="preserve">Лента резиновая электроизоляционная самослипающаяся типа ЛЭТСАР, шириной 26 мм, толщиной 0,8 мм (кг) </t>
  </si>
  <si>
    <t>101-2500</t>
  </si>
  <si>
    <t xml:space="preserve">Лента поливинилхлоридная техническая с липким слоем толщиной 0,40 мм (кг) </t>
  </si>
  <si>
    <t>101-2504</t>
  </si>
  <si>
    <t xml:space="preserve">Лента хлопчатобумажная изоляционная шириной 20 мм (кг) </t>
  </si>
  <si>
    <t>110-0111</t>
  </si>
  <si>
    <t xml:space="preserve">Проволока стальная оцинкованная диаметром 2 мм (т) </t>
  </si>
  <si>
    <t>111-0085</t>
  </si>
  <si>
    <t xml:space="preserve">Бирки кабельные (100 шт.) </t>
  </si>
  <si>
    <t>113-0298</t>
  </si>
  <si>
    <t xml:space="preserve">Компаунд эпоксидный (кг) </t>
  </si>
  <si>
    <t>113-0361</t>
  </si>
  <si>
    <t xml:space="preserve">Отвердитель (кг) </t>
  </si>
  <si>
    <t>113-0535</t>
  </si>
  <si>
    <t xml:space="preserve">Эмаль ГФ-92 ХС (кг) </t>
  </si>
  <si>
    <t>113-9045</t>
  </si>
  <si>
    <t xml:space="preserve">Клей (кг) </t>
  </si>
  <si>
    <t>502-0577</t>
  </si>
  <si>
    <t xml:space="preserve">Провод медный для заземления (кг) </t>
  </si>
  <si>
    <t>506-1362</t>
  </si>
  <si>
    <t xml:space="preserve">Припои оловянно-свинцовые бессурьмянистые марки ПОС30 (кг) </t>
  </si>
  <si>
    <t>509-0084</t>
  </si>
  <si>
    <t xml:space="preserve">Припой (кг) </t>
  </si>
  <si>
    <t>509-0126</t>
  </si>
  <si>
    <t xml:space="preserve">Жир паяльный (кг) </t>
  </si>
  <si>
    <t>509-9062</t>
  </si>
  <si>
    <t xml:space="preserve">Наконечники кабельные (шт) </t>
  </si>
  <si>
    <t>кг</t>
  </si>
  <si>
    <t>т</t>
  </si>
  <si>
    <t>100 шт.</t>
  </si>
  <si>
    <t>1 заделка</t>
  </si>
  <si>
    <r>
      <t>в базисном уровне цен на 01.01.</t>
    </r>
    <r>
      <rPr>
        <b/>
        <sz val="11"/>
        <color rgb="FFFF0000"/>
        <rFont val="Times New Roman"/>
        <family val="1"/>
        <charset val="204"/>
      </rPr>
      <t>2012</t>
    </r>
  </si>
  <si>
    <t>Справочно: Индекс к МТР по состоянию на 01.01.2022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</si>
  <si>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</si>
  <si>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</si>
  <si>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</si>
  <si>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</si>
  <si>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</si>
  <si>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</si>
  <si>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</si>
  <si>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</si>
  <si>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</si>
  <si>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</si>
  <si>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</si>
  <si>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</si>
  <si>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</si>
  <si>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</si>
  <si>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</si>
  <si>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1.1.17</t>
  </si>
  <si>
    <t xml:space="preserve">ВСЕГО </t>
  </si>
  <si>
    <t>Текущая стоимость ед., руб</t>
  </si>
  <si>
    <t>Стоимость в текущих ценах, руб.</t>
  </si>
  <si>
    <t>Обоснование стоимости</t>
  </si>
  <si>
    <t>счет №1 от 12.05.2022 в договору №245 от 01.01.2022</t>
  </si>
  <si>
    <t>счет №1 от 12.05.2022 в договору №245 от 01.01.2023</t>
  </si>
  <si>
    <t>счет №1 от 12.05.2022 в договору №245 от 01.01.2024</t>
  </si>
  <si>
    <t>счет №1 от 12.05.2022 в договору №245 от 01.01.2025</t>
  </si>
  <si>
    <t>счет №1 от 12.05.2022 в договору №245 от 01.01.2026</t>
  </si>
  <si>
    <t>счет №1 от 12.05.2022 в договору №245 от 01.01.2027</t>
  </si>
  <si>
    <t>0.3</t>
  </si>
  <si>
    <t>Торг-12 №21 от 18.04.2022</t>
  </si>
  <si>
    <t xml:space="preserve">Сметная стоимость единицы МТР в текущих ценах 2022 с учетом индекса, руб </t>
  </si>
  <si>
    <t xml:space="preserve">Подрядчик </t>
  </si>
  <si>
    <t>Заказчик</t>
  </si>
  <si>
    <t xml:space="preserve">Расчет составлен в в текущем уровне цен с учетом удорожания материалов по состоянию на </t>
  </si>
  <si>
    <t xml:space="preserve">Расчет удорожания материалов составлен по состоянию на </t>
  </si>
  <si>
    <t>2 кв. 2022 год</t>
  </si>
  <si>
    <t>2 кв. 2021 год</t>
  </si>
  <si>
    <r>
      <t>Наименование объекта:</t>
    </r>
    <r>
      <rPr>
        <b/>
        <sz val="12"/>
        <rFont val="Times New Roman"/>
        <family val="1"/>
        <charset val="204"/>
      </rPr>
      <t xml:space="preserve"> </t>
    </r>
  </si>
  <si>
    <t>Всего с учетом НДС</t>
  </si>
  <si>
    <t>ИТОГО по ЛСР руб.</t>
  </si>
  <si>
    <t>как в смете</t>
  </si>
  <si>
    <t>по смете</t>
  </si>
  <si>
    <t>Заказчик:</t>
  </si>
  <si>
    <t>реквизиты</t>
  </si>
  <si>
    <t>Подрядчик</t>
  </si>
  <si>
    <t>Договор</t>
  </si>
  <si>
    <t>Пересчитанная сметная стоимость работ в уровне цен на дату выполнения Расчета, 
тыс.руб.
(Цнов)</t>
  </si>
  <si>
    <r>
      <t xml:space="preserve">Сметная стоимость в  текущем уровне цен по утвержденному ЛСР
(Цсмет) </t>
    </r>
    <r>
      <rPr>
        <b/>
        <sz val="11"/>
        <color rgb="FFFF0000"/>
        <rFont val="Times New Roman"/>
        <family val="1"/>
        <charset val="204"/>
      </rPr>
      <t>2 кв. 2022</t>
    </r>
    <r>
      <rPr>
        <b/>
        <sz val="11"/>
        <rFont val="Times New Roman"/>
        <family val="1"/>
        <charset val="204"/>
      </rPr>
      <t xml:space="preserve">
</t>
    </r>
  </si>
  <si>
    <t>данные договора</t>
  </si>
  <si>
    <t>Обосновывающие документы прилагаются: (перечень с номерами и датами). К расчету прилагаются утвержденные ранее к договору ЛСР и пересчитанные с новой ценой ЛСР, если к работам еще не приступали. При закрытии работ, к расчету прилагается утвержденная смета (договорная) и КС-2 с новыми ценами МТР. В Расчет включаются ВСЕ материалы сметы. Кроме того обновляется Сводный сметный расчет по договору</t>
  </si>
  <si>
    <t xml:space="preserve">Сводный сметный расчет с учетом удорожания МТР
</t>
  </si>
  <si>
    <r>
      <t xml:space="preserve">Текущая стоимость материалов на дату выполнения Расчета
</t>
    </r>
    <r>
      <rPr>
        <sz val="11"/>
        <rFont val="Times New Roman"/>
        <family val="1"/>
        <charset val="204"/>
      </rPr>
      <t/>
    </r>
  </si>
  <si>
    <t>наименование объекта на котором производятся работы (соответствует наименованию сметы)</t>
  </si>
  <si>
    <t>Расчет составил:</t>
  </si>
  <si>
    <t>Расчет проверил:</t>
  </si>
  <si>
    <t>На основании п.6 ст.709 Гражданского кодекса Российской Федерации, руководствуясь подпунктом «а» пункта 2 Постановления Правительства Российской Федерации от 09.08.2021 № 1315 «О внесении изменений в некоторые акты Правительства Российской Федерации», с учетом изменений, внесенных Постановлением Правительства РФ от 24.03.2023 N 471</t>
  </si>
  <si>
    <t xml:space="preserve">Расчет удорожания материалов не покрываемого индексом изменения сметной стоимости, необходимость которого вызвана существенным возрастанием стоимости строительных ресурсов. </t>
  </si>
  <si>
    <t>Справочно: в расчет включаются все номенклатурные позиции материалов по смете, по которым возможно как увеличение стоимости так и снижение фактической стоимости от сметной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</si>
</sst>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_₽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3" fillId="0" borderId="1" applyBorder="0" applyAlignment="0">
      <alignment horizontal="center"/>
    </xf>
    <xf numFmtId="0" fontId="3" fillId="0" borderId="0">
      <alignment horizontal="left" vertical="top"/>
    </xf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 applyProtection="0"/>
    <xf numFmtId="0" fontId="8" fillId="0" borderId="1">
      <alignment horizontal="center"/>
    </xf>
    <xf numFmtId="0" fontId="10" fillId="0" borderId="0">
      <alignment vertical="top"/>
    </xf>
    <xf numFmtId="0" fontId="8" fillId="0" borderId="1">
      <alignment horizontal="center"/>
    </xf>
    <xf numFmtId="0" fontId="8" fillId="0" borderId="0">
      <alignment vertical="top"/>
    </xf>
    <xf numFmtId="0" fontId="5" fillId="0" borderId="0">
      <alignment horizontal="right" vertical="top" wrapText="1"/>
    </xf>
    <xf numFmtId="0" fontId="8" fillId="0" borderId="0"/>
    <xf numFmtId="0" fontId="8" fillId="0" borderId="0"/>
    <xf numFmtId="0" fontId="8" fillId="0" borderId="0"/>
    <xf numFmtId="2" fontId="3" fillId="0" borderId="0">
      <alignment horizontal="right" vertical="top"/>
    </xf>
    <xf numFmtId="0" fontId="3" fillId="0" borderId="0">
      <alignment horizontal="right"/>
    </xf>
    <xf numFmtId="0" fontId="8" fillId="0" borderId="0"/>
    <xf numFmtId="0" fontId="8" fillId="0" borderId="1" applyFill="0" applyProtection="0">
      <alignment horizontal="center"/>
    </xf>
    <xf numFmtId="0" fontId="10" fillId="0" borderId="0">
      <alignment vertical="top"/>
    </xf>
    <xf numFmtId="0" fontId="10" fillId="0" borderId="0"/>
    <xf numFmtId="0" fontId="8" fillId="0" borderId="0"/>
    <xf numFmtId="0" fontId="8" fillId="0" borderId="1">
      <alignment horizontal="center" wrapText="1"/>
    </xf>
    <xf numFmtId="0" fontId="8" fillId="0" borderId="1">
      <alignment horizontal="center"/>
    </xf>
    <xf numFmtId="0" fontId="8" fillId="0" borderId="1">
      <alignment horizontal="center" wrapText="1"/>
    </xf>
    <xf numFmtId="0" fontId="8" fillId="0" borderId="1">
      <alignment horizontal="center"/>
    </xf>
    <xf numFmtId="0" fontId="8" fillId="0" borderId="0">
      <alignment horizontal="left" vertical="top"/>
    </xf>
    <xf numFmtId="0" fontId="8" fillId="0" borderId="0"/>
  </cellStyleXfs>
  <cellXfs count="109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4" fontId="8" fillId="0" borderId="0" xfId="4" applyFont="1" applyFill="1"/>
    <xf numFmtId="0" fontId="7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right" vertical="center" wrapText="1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2" fillId="4" borderId="0" xfId="0" applyFont="1" applyFill="1"/>
    <xf numFmtId="10" fontId="12" fillId="4" borderId="0" xfId="0" applyNumberFormat="1" applyFont="1" applyFill="1"/>
    <xf numFmtId="0" fontId="12" fillId="4" borderId="0" xfId="0" applyFont="1" applyFill="1" applyAlignment="1">
      <alignment horizontal="center" vertical="center" wrapText="1"/>
    </xf>
    <xf numFmtId="9" fontId="12" fillId="4" borderId="0" xfId="0" applyNumberFormat="1" applyFont="1" applyFill="1"/>
    <xf numFmtId="0" fontId="14" fillId="0" borderId="4" xfId="0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165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/>
    <xf numFmtId="165" fontId="14" fillId="0" borderId="1" xfId="0" applyNumberFormat="1" applyFont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4" fillId="0" borderId="1" xfId="0" applyFont="1" applyBorder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2" fontId="7" fillId="0" borderId="2" xfId="0" applyNumberFormat="1" applyFont="1" applyBorder="1" applyAlignment="1">
      <alignment vertical="top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7" fillId="2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/>
    </xf>
    <xf numFmtId="0" fontId="7" fillId="0" borderId="0" xfId="2" applyFont="1" applyFill="1" applyAlignment="1">
      <alignment horizontal="left"/>
    </xf>
    <xf numFmtId="0" fontId="14" fillId="0" borderId="4" xfId="0" applyFont="1" applyBorder="1" applyAlignment="1">
      <alignment horizontal="left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left" vertical="center" wrapText="1"/>
    </xf>
    <xf numFmtId="2" fontId="17" fillId="0" borderId="1" xfId="7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9" fontId="17" fillId="0" borderId="1" xfId="7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6" fillId="0" borderId="1" xfId="21" applyFont="1" applyBorder="1" applyAlignment="1">
      <alignment horizontal="right" vertical="top" wrapText="1"/>
    </xf>
    <xf numFmtId="0" fontId="6" fillId="0" borderId="1" xfId="21" applyFont="1" applyBorder="1" applyAlignment="1">
      <alignment horizontal="right" vertical="top"/>
    </xf>
    <xf numFmtId="49" fontId="16" fillId="0" borderId="1" xfId="7" applyNumberFormat="1" applyFont="1" applyBorder="1" applyAlignment="1">
      <alignment horizontal="left" vertical="center" wrapText="1"/>
    </xf>
    <xf numFmtId="2" fontId="16" fillId="0" borderId="1" xfId="7" applyNumberFormat="1" applyFont="1" applyBorder="1" applyAlignment="1">
      <alignment horizontal="left" vertical="center" wrapText="1"/>
    </xf>
    <xf numFmtId="0" fontId="16" fillId="0" borderId="1" xfId="2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165" fontId="12" fillId="0" borderId="4" xfId="0" applyNumberFormat="1" applyFont="1" applyBorder="1" applyAlignment="1">
      <alignment horizontal="right" vertical="center" wrapText="1"/>
    </xf>
    <xf numFmtId="49" fontId="16" fillId="0" borderId="1" xfId="7" applyNumberFormat="1" applyFont="1" applyBorder="1" applyAlignment="1">
      <alignment horizontal="right" vertical="center" wrapText="1"/>
    </xf>
    <xf numFmtId="164" fontId="12" fillId="0" borderId="1" xfId="4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10" fontId="12" fillId="0" borderId="0" xfId="0" applyNumberFormat="1" applyFont="1" applyAlignment="1">
      <alignment vertical="top"/>
    </xf>
    <xf numFmtId="14" fontId="7" fillId="0" borderId="0" xfId="0" applyNumberFormat="1" applyFont="1" applyFill="1"/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16" fillId="0" borderId="0" xfId="4" applyFont="1" applyFill="1"/>
    <xf numFmtId="0" fontId="16" fillId="0" borderId="0" xfId="0" applyFont="1" applyFill="1"/>
    <xf numFmtId="49" fontId="16" fillId="0" borderId="4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left" vertical="top" wrapText="1"/>
    </xf>
    <xf numFmtId="4" fontId="16" fillId="0" borderId="4" xfId="0" applyNumberFormat="1" applyFont="1" applyFill="1" applyBorder="1" applyAlignment="1">
      <alignment horizontal="right" vertical="top" wrapText="1"/>
    </xf>
    <xf numFmtId="4" fontId="16" fillId="5" borderId="4" xfId="0" applyNumberFormat="1" applyFont="1" applyFill="1" applyBorder="1" applyAlignment="1">
      <alignment horizontal="right" vertical="top" wrapText="1"/>
    </xf>
    <xf numFmtId="164" fontId="16" fillId="0" borderId="0" xfId="4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7" fillId="2" borderId="6" xfId="0" applyNumberFormat="1" applyFont="1" applyFill="1" applyBorder="1" applyAlignment="1">
      <alignment horizontal="center" vertical="center" wrapText="1"/>
    </xf>
    <xf numFmtId="14" fontId="17" fillId="2" borderId="4" xfId="0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/>
    </xf>
    <xf numFmtId="0" fontId="22" fillId="0" borderId="0" xfId="2" applyFont="1" applyFill="1" applyAlignment="1">
      <alignment horizontal="center" wrapText="1"/>
    </xf>
    <xf numFmtId="0" fontId="22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20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center" vertical="center" wrapText="1"/>
    </xf>
    <xf numFmtId="0" fontId="12" fillId="6" borderId="0" xfId="0" applyFont="1" applyFill="1"/>
  </cellXfs>
  <cellStyles count="29">
    <cellStyle name="Акт" xfId="8"/>
    <cellStyle name="АктМТСН" xfId="9"/>
    <cellStyle name="ВедРесурсов" xfId="10"/>
    <cellStyle name="ВедРесурсовАкт" xfId="11"/>
    <cellStyle name="Итоги" xfId="12"/>
    <cellStyle name="ИтогоАктБазЦ" xfId="13"/>
    <cellStyle name="ИтогоАктТекЦ" xfId="14"/>
    <cellStyle name="ИтогоБазЦ" xfId="15"/>
    <cellStyle name="ИтогоБИМ" xfId="16"/>
    <cellStyle name="ИтогоРесМет" xfId="17"/>
    <cellStyle name="ИтогоТекЦ" xfId="18"/>
    <cellStyle name="КС-3" xfId="1"/>
    <cellStyle name="ЛокСмета" xfId="19"/>
    <cellStyle name="ЛокСмМТСН" xfId="20"/>
    <cellStyle name="Обычный" xfId="0" builtinId="0"/>
    <cellStyle name="Обычный 2" xfId="3"/>
    <cellStyle name="Обычный 2 2" xfId="21"/>
    <cellStyle name="Обычный 3" xfId="5"/>
    <cellStyle name="Обычный 4" xfId="7"/>
    <cellStyle name="Параметр" xfId="22"/>
    <cellStyle name="ПеременныеСметы" xfId="23"/>
    <cellStyle name="РесСмета" xfId="24"/>
    <cellStyle name="СводкаСтоимРаб" xfId="25"/>
    <cellStyle name="Титул" xfId="2"/>
    <cellStyle name="Титул 2" xfId="26"/>
    <cellStyle name="Финансовый" xfId="4" builtinId="3"/>
    <cellStyle name="Финансовый 2" xfId="6"/>
    <cellStyle name="Хвост" xfId="27"/>
    <cellStyle name="Экспертиза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E51"/>
  <sheetViews>
    <sheetView tabSelected="1" zoomScale="85" zoomScaleNormal="85" zoomScaleSheetLayoutView="40" workbookViewId="0">
      <selection activeCell="B8" sqref="B8:N8"/>
    </sheetView>
  </sheetViews>
  <sheetFormatPr defaultColWidth="9.140625" defaultRowHeight="15" x14ac:dyDescent="0.25"/>
  <cols>
    <col min="1" max="1" width="15.140625" style="11" customWidth="1"/>
    <col min="2" max="2" width="17.7109375" style="11" customWidth="1"/>
    <col min="3" max="3" width="45.85546875" style="13" customWidth="1"/>
    <col min="4" max="4" width="13.140625" style="11" customWidth="1"/>
    <col min="5" max="5" width="12.5703125" style="11" customWidth="1"/>
    <col min="6" max="6" width="22.28515625" style="11" customWidth="1"/>
    <col min="7" max="7" width="16" style="11" customWidth="1"/>
    <col min="8" max="8" width="19" style="11" customWidth="1"/>
    <col min="9" max="9" width="13.85546875" style="11" customWidth="1"/>
    <col min="10" max="10" width="11.5703125" style="11" customWidth="1"/>
    <col min="11" max="11" width="14.28515625" style="11" customWidth="1"/>
    <col min="12" max="12" width="13.140625" style="11" customWidth="1"/>
    <col min="13" max="13" width="26.5703125" style="11" customWidth="1"/>
    <col min="14" max="14" width="20.7109375" style="11" customWidth="1"/>
    <col min="15" max="15" width="9.140625" style="11" customWidth="1"/>
    <col min="16" max="16" width="11.85546875" style="11" customWidth="1"/>
    <col min="17" max="17" width="9.140625" style="11" customWidth="1"/>
    <col min="18" max="18" width="11.85546875" style="11" customWidth="1"/>
    <col min="19" max="19" width="9.5703125" style="11" customWidth="1"/>
    <col min="20" max="28" width="9.140625" style="11" customWidth="1"/>
    <col min="29" max="16384" width="9.140625" style="11"/>
  </cols>
  <sheetData>
    <row r="1" spans="1:291" ht="51.75" customHeight="1" x14ac:dyDescent="0.25">
      <c r="A1" s="10"/>
      <c r="C1" s="88" t="s">
        <v>122</v>
      </c>
      <c r="D1" s="88"/>
      <c r="E1" s="88"/>
      <c r="F1" s="88"/>
      <c r="G1" s="88"/>
      <c r="H1" s="88"/>
      <c r="I1" s="88"/>
      <c r="J1" s="88"/>
      <c r="K1" s="88"/>
      <c r="L1" s="88"/>
      <c r="M1" s="71"/>
      <c r="N1" s="71"/>
      <c r="P1" s="12"/>
    </row>
    <row r="2" spans="1:291" ht="18" customHeight="1" x14ac:dyDescent="0.25">
      <c r="A2" s="105" t="s">
        <v>123</v>
      </c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P2" s="12"/>
    </row>
    <row r="3" spans="1:291" ht="23.25" customHeight="1" x14ac:dyDescent="0.25">
      <c r="A3" s="91" t="s">
        <v>118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P3" s="12"/>
    </row>
    <row r="4" spans="1:291" x14ac:dyDescent="0.25">
      <c r="A4" s="92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P4" s="12"/>
    </row>
    <row r="5" spans="1:291" ht="15.75" x14ac:dyDescent="0.25">
      <c r="A5" s="70" t="s">
        <v>108</v>
      </c>
      <c r="B5" s="72" t="s">
        <v>109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P5" s="12"/>
    </row>
    <row r="6" spans="1:291" ht="15.75" x14ac:dyDescent="0.25">
      <c r="A6" s="70" t="s">
        <v>110</v>
      </c>
      <c r="B6" s="73" t="s">
        <v>109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P6" s="12"/>
    </row>
    <row r="7" spans="1:291" ht="15.75" x14ac:dyDescent="0.25">
      <c r="A7" s="70" t="s">
        <v>111</v>
      </c>
      <c r="B7" s="72" t="s">
        <v>114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P7" s="12"/>
    </row>
    <row r="8" spans="1:291" ht="45" customHeight="1" x14ac:dyDescent="0.25">
      <c r="A8" s="68" t="s">
        <v>23</v>
      </c>
      <c r="B8" s="104" t="s">
        <v>121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P8" s="12"/>
    </row>
    <row r="9" spans="1:29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P9" s="12"/>
    </row>
    <row r="10" spans="1:291" ht="15" customHeight="1" x14ac:dyDescent="0.25">
      <c r="A10" s="10"/>
      <c r="B10" s="40"/>
      <c r="C10" s="66" t="s">
        <v>25</v>
      </c>
      <c r="D10" s="75" t="s">
        <v>102</v>
      </c>
      <c r="E10" s="66"/>
      <c r="F10" s="66"/>
      <c r="G10" s="66"/>
      <c r="P10" s="12"/>
    </row>
    <row r="11" spans="1:291" ht="15.75" customHeight="1" x14ac:dyDescent="0.25">
      <c r="A11" s="10"/>
      <c r="B11" s="40"/>
      <c r="C11" s="66" t="s">
        <v>15</v>
      </c>
      <c r="D11" s="75" t="s">
        <v>101</v>
      </c>
      <c r="E11" s="66"/>
      <c r="F11" s="66"/>
      <c r="G11" s="66"/>
      <c r="P11" s="12"/>
    </row>
    <row r="12" spans="1:291" s="62" customFormat="1" ht="18.75" customHeight="1" x14ac:dyDescent="0.2">
      <c r="C12" s="63" t="s">
        <v>100</v>
      </c>
      <c r="D12" s="74">
        <v>44713</v>
      </c>
      <c r="P12" s="64"/>
    </row>
    <row r="13" spans="1:291" s="16" customFormat="1" ht="51.75" customHeight="1" x14ac:dyDescent="0.25">
      <c r="A13" s="89" t="s">
        <v>16</v>
      </c>
      <c r="B13" s="94" t="s">
        <v>27</v>
      </c>
      <c r="C13" s="89" t="s">
        <v>17</v>
      </c>
      <c r="D13" s="89" t="s">
        <v>24</v>
      </c>
      <c r="E13" s="89"/>
      <c r="F13" s="89"/>
      <c r="G13" s="89"/>
      <c r="H13" s="89"/>
      <c r="I13" s="89" t="s">
        <v>117</v>
      </c>
      <c r="J13" s="89"/>
      <c r="K13" s="89"/>
      <c r="L13" s="89"/>
      <c r="M13" s="89"/>
      <c r="N13" s="89" t="s">
        <v>112</v>
      </c>
      <c r="O13" s="14"/>
      <c r="P13" s="15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</row>
    <row r="14" spans="1:291" s="16" customFormat="1" ht="43.5" customHeight="1" x14ac:dyDescent="0.25">
      <c r="A14" s="89"/>
      <c r="B14" s="95"/>
      <c r="C14" s="89"/>
      <c r="D14" s="90" t="s">
        <v>66</v>
      </c>
      <c r="E14" s="90"/>
      <c r="F14" s="90"/>
      <c r="G14" s="90"/>
      <c r="H14" s="89" t="s">
        <v>113</v>
      </c>
      <c r="I14" s="89"/>
      <c r="J14" s="89"/>
      <c r="K14" s="89"/>
      <c r="L14" s="89"/>
      <c r="M14" s="89"/>
      <c r="N14" s="89"/>
      <c r="O14" s="14"/>
      <c r="P14" s="15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</row>
    <row r="15" spans="1:291" s="16" customFormat="1" ht="21" customHeight="1" x14ac:dyDescent="0.25">
      <c r="A15" s="89"/>
      <c r="B15" s="95"/>
      <c r="C15" s="89"/>
      <c r="D15" s="90" t="s">
        <v>22</v>
      </c>
      <c r="E15" s="90" t="s">
        <v>11</v>
      </c>
      <c r="F15" s="97" t="s">
        <v>96</v>
      </c>
      <c r="G15" s="97" t="s">
        <v>67</v>
      </c>
      <c r="H15" s="89"/>
      <c r="I15" s="89" t="s">
        <v>22</v>
      </c>
      <c r="J15" s="89" t="s">
        <v>11</v>
      </c>
      <c r="K15" s="89" t="s">
        <v>85</v>
      </c>
      <c r="L15" s="89" t="s">
        <v>86</v>
      </c>
      <c r="M15" s="89" t="s">
        <v>87</v>
      </c>
      <c r="N15" s="89"/>
      <c r="O15" s="14"/>
      <c r="P15" s="17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</row>
    <row r="16" spans="1:291" s="16" customFormat="1" ht="39.75" customHeight="1" x14ac:dyDescent="0.2">
      <c r="A16" s="89"/>
      <c r="B16" s="96"/>
      <c r="C16" s="89"/>
      <c r="D16" s="90"/>
      <c r="E16" s="90"/>
      <c r="F16" s="98"/>
      <c r="G16" s="98"/>
      <c r="H16" s="89"/>
      <c r="I16" s="89"/>
      <c r="J16" s="89"/>
      <c r="K16" s="89"/>
      <c r="L16" s="89"/>
      <c r="M16" s="89"/>
      <c r="N16" s="89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</row>
    <row r="17" spans="1:291" s="16" customFormat="1" ht="18" customHeight="1" thickBot="1" x14ac:dyDescent="0.25">
      <c r="A17" s="37">
        <v>1</v>
      </c>
      <c r="B17" s="37">
        <v>2</v>
      </c>
      <c r="C17" s="37">
        <v>3</v>
      </c>
      <c r="D17" s="37">
        <v>4</v>
      </c>
      <c r="E17" s="37">
        <v>5</v>
      </c>
      <c r="F17" s="37">
        <v>6</v>
      </c>
      <c r="G17" s="37">
        <v>7</v>
      </c>
      <c r="H17" s="37">
        <v>8</v>
      </c>
      <c r="I17" s="37">
        <v>9</v>
      </c>
      <c r="J17" s="37">
        <v>10</v>
      </c>
      <c r="K17" s="37">
        <v>11</v>
      </c>
      <c r="L17" s="37">
        <v>12</v>
      </c>
      <c r="M17" s="37">
        <v>13</v>
      </c>
      <c r="N17" s="37">
        <v>14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</row>
    <row r="18" spans="1:291" s="20" customFormat="1" ht="34.5" customHeight="1" thickTop="1" x14ac:dyDescent="0.2">
      <c r="A18" s="18">
        <v>1</v>
      </c>
      <c r="C18" s="43" t="s">
        <v>26</v>
      </c>
      <c r="D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291" s="47" customFormat="1" ht="34.5" customHeight="1" x14ac:dyDescent="0.2">
      <c r="A19" s="18">
        <v>1.1000000000000001</v>
      </c>
      <c r="B19" s="45" t="s">
        <v>28</v>
      </c>
      <c r="C19" s="46" t="s">
        <v>29</v>
      </c>
      <c r="D19" s="47" t="s">
        <v>65</v>
      </c>
      <c r="E19" s="48" t="s">
        <v>12</v>
      </c>
      <c r="F19" s="50"/>
      <c r="G19" s="51"/>
      <c r="H19" s="19"/>
      <c r="I19" s="19"/>
      <c r="J19" s="19"/>
      <c r="K19" s="19"/>
      <c r="L19" s="19"/>
      <c r="M19" s="19"/>
      <c r="N19" s="19"/>
    </row>
    <row r="20" spans="1:291" s="56" customFormat="1" ht="36" customHeight="1" x14ac:dyDescent="0.2">
      <c r="A20" s="49" t="s">
        <v>68</v>
      </c>
      <c r="B20" s="52" t="s">
        <v>30</v>
      </c>
      <c r="C20" s="53" t="s">
        <v>31</v>
      </c>
      <c r="D20" s="54" t="s">
        <v>62</v>
      </c>
      <c r="E20" s="59">
        <v>0.12</v>
      </c>
      <c r="F20" s="60">
        <v>215.8</v>
      </c>
      <c r="G20" s="55">
        <v>1.52</v>
      </c>
      <c r="H20" s="58">
        <f>E20*F20</f>
        <v>25.9</v>
      </c>
      <c r="I20" s="44" t="s">
        <v>62</v>
      </c>
      <c r="J20" s="59">
        <v>0.12</v>
      </c>
      <c r="K20" s="44">
        <v>203.1</v>
      </c>
      <c r="L20" s="44">
        <f>J20*K20</f>
        <v>24.37</v>
      </c>
      <c r="M20" s="44" t="s">
        <v>88</v>
      </c>
      <c r="N20" s="44">
        <f>L20-H20</f>
        <v>-1.53</v>
      </c>
    </row>
    <row r="21" spans="1:291" s="56" customFormat="1" ht="45" x14ac:dyDescent="0.2">
      <c r="A21" s="49" t="s">
        <v>69</v>
      </c>
      <c r="B21" s="52" t="s">
        <v>32</v>
      </c>
      <c r="C21" s="53" t="s">
        <v>33</v>
      </c>
      <c r="D21" s="54" t="s">
        <v>20</v>
      </c>
      <c r="E21" s="59">
        <v>0.96</v>
      </c>
      <c r="F21" s="60">
        <v>54.9</v>
      </c>
      <c r="G21" s="55">
        <v>1.52</v>
      </c>
      <c r="H21" s="58">
        <f t="shared" ref="H21:H35" si="0">E21*F21</f>
        <v>52.7</v>
      </c>
      <c r="I21" s="54" t="s">
        <v>20</v>
      </c>
      <c r="J21" s="59">
        <v>0.96</v>
      </c>
      <c r="K21" s="44">
        <v>125.6</v>
      </c>
      <c r="L21" s="44">
        <f t="shared" ref="L21:L35" si="1">J21*K21</f>
        <v>120.58</v>
      </c>
      <c r="M21" s="44" t="s">
        <v>89</v>
      </c>
      <c r="N21" s="44">
        <f t="shared" ref="N21:N35" si="2">L21-H21</f>
        <v>67.88</v>
      </c>
    </row>
    <row r="22" spans="1:291" s="56" customFormat="1" ht="45" x14ac:dyDescent="0.2">
      <c r="A22" s="49" t="s">
        <v>70</v>
      </c>
      <c r="B22" s="52" t="s">
        <v>34</v>
      </c>
      <c r="C22" s="53" t="s">
        <v>35</v>
      </c>
      <c r="D22" s="54" t="s">
        <v>62</v>
      </c>
      <c r="E22" s="59">
        <v>1.2</v>
      </c>
      <c r="F22" s="60">
        <v>1093.9000000000001</v>
      </c>
      <c r="G22" s="55">
        <v>1.52</v>
      </c>
      <c r="H22" s="58">
        <f t="shared" si="0"/>
        <v>1312.68</v>
      </c>
      <c r="I22" s="54" t="s">
        <v>62</v>
      </c>
      <c r="J22" s="59">
        <v>1.2</v>
      </c>
      <c r="K22" s="44">
        <v>2358.1999999999998</v>
      </c>
      <c r="L22" s="44">
        <f t="shared" si="1"/>
        <v>2829.84</v>
      </c>
      <c r="M22" s="44" t="s">
        <v>90</v>
      </c>
      <c r="N22" s="44">
        <f t="shared" si="2"/>
        <v>1517.16</v>
      </c>
    </row>
    <row r="23" spans="1:291" s="56" customFormat="1" ht="45" x14ac:dyDescent="0.2">
      <c r="A23" s="49" t="s">
        <v>71</v>
      </c>
      <c r="B23" s="52" t="s">
        <v>36</v>
      </c>
      <c r="C23" s="53" t="s">
        <v>37</v>
      </c>
      <c r="D23" s="54" t="s">
        <v>62</v>
      </c>
      <c r="E23" s="59">
        <v>0.15</v>
      </c>
      <c r="F23" s="60">
        <v>260.60000000000002</v>
      </c>
      <c r="G23" s="55">
        <v>1.52</v>
      </c>
      <c r="H23" s="58">
        <f t="shared" si="0"/>
        <v>39.090000000000003</v>
      </c>
      <c r="I23" s="54" t="s">
        <v>62</v>
      </c>
      <c r="J23" s="59">
        <v>0.15</v>
      </c>
      <c r="K23" s="44">
        <v>196.5</v>
      </c>
      <c r="L23" s="44">
        <f t="shared" si="1"/>
        <v>29.48</v>
      </c>
      <c r="M23" s="44" t="s">
        <v>91</v>
      </c>
      <c r="N23" s="44">
        <f t="shared" si="2"/>
        <v>-9.61</v>
      </c>
    </row>
    <row r="24" spans="1:291" s="56" customFormat="1" ht="45" x14ac:dyDescent="0.2">
      <c r="A24" s="49" t="s">
        <v>72</v>
      </c>
      <c r="B24" s="52" t="s">
        <v>38</v>
      </c>
      <c r="C24" s="53" t="s">
        <v>39</v>
      </c>
      <c r="D24" s="54" t="s">
        <v>62</v>
      </c>
      <c r="E24" s="59">
        <v>5.3999999999999999E-2</v>
      </c>
      <c r="F24" s="60">
        <v>228.8</v>
      </c>
      <c r="G24" s="55">
        <v>1.52</v>
      </c>
      <c r="H24" s="58">
        <f t="shared" si="0"/>
        <v>12.36</v>
      </c>
      <c r="I24" s="54" t="s">
        <v>62</v>
      </c>
      <c r="J24" s="59">
        <v>5.3999999999999999E-2</v>
      </c>
      <c r="K24" s="44">
        <v>238.8</v>
      </c>
      <c r="L24" s="44">
        <f t="shared" si="1"/>
        <v>12.9</v>
      </c>
      <c r="M24" s="44" t="s">
        <v>92</v>
      </c>
      <c r="N24" s="44">
        <f t="shared" si="2"/>
        <v>0.54</v>
      </c>
    </row>
    <row r="25" spans="1:291" s="56" customFormat="1" ht="45" x14ac:dyDescent="0.2">
      <c r="A25" s="49" t="s">
        <v>73</v>
      </c>
      <c r="B25" s="52" t="s">
        <v>40</v>
      </c>
      <c r="C25" s="53" t="s">
        <v>41</v>
      </c>
      <c r="D25" s="54" t="s">
        <v>63</v>
      </c>
      <c r="E25" s="59">
        <v>2.9999999999999997E-4</v>
      </c>
      <c r="F25" s="60">
        <v>57474.3</v>
      </c>
      <c r="G25" s="55">
        <v>1.52</v>
      </c>
      <c r="H25" s="58">
        <f t="shared" si="0"/>
        <v>17.239999999999998</v>
      </c>
      <c r="I25" s="54" t="s">
        <v>62</v>
      </c>
      <c r="J25" s="59" t="s">
        <v>94</v>
      </c>
      <c r="K25" s="44">
        <v>132.5</v>
      </c>
      <c r="L25" s="44">
        <f t="shared" si="1"/>
        <v>39.75</v>
      </c>
      <c r="M25" s="44" t="s">
        <v>93</v>
      </c>
      <c r="N25" s="44">
        <f t="shared" si="2"/>
        <v>22.51</v>
      </c>
    </row>
    <row r="26" spans="1:291" s="56" customFormat="1" x14ac:dyDescent="0.2">
      <c r="A26" s="49" t="s">
        <v>74</v>
      </c>
      <c r="B26" s="52" t="s">
        <v>42</v>
      </c>
      <c r="C26" s="53" t="s">
        <v>43</v>
      </c>
      <c r="D26" s="54" t="s">
        <v>64</v>
      </c>
      <c r="E26" s="59">
        <v>0.03</v>
      </c>
      <c r="F26" s="60">
        <v>165.1</v>
      </c>
      <c r="G26" s="55">
        <v>1.52</v>
      </c>
      <c r="H26" s="58">
        <f t="shared" si="0"/>
        <v>4.95</v>
      </c>
      <c r="I26" s="54" t="s">
        <v>64</v>
      </c>
      <c r="J26" s="59">
        <v>0.03</v>
      </c>
      <c r="K26" s="44">
        <v>165</v>
      </c>
      <c r="L26" s="44">
        <f t="shared" si="1"/>
        <v>4.95</v>
      </c>
      <c r="M26" s="44" t="s">
        <v>95</v>
      </c>
      <c r="N26" s="44">
        <f t="shared" si="2"/>
        <v>0</v>
      </c>
    </row>
    <row r="27" spans="1:291" s="56" customFormat="1" x14ac:dyDescent="0.2">
      <c r="A27" s="49" t="s">
        <v>75</v>
      </c>
      <c r="B27" s="52" t="s">
        <v>44</v>
      </c>
      <c r="C27" s="53" t="s">
        <v>45</v>
      </c>
      <c r="D27" s="54" t="s">
        <v>62</v>
      </c>
      <c r="E27" s="59">
        <v>2.4</v>
      </c>
      <c r="F27" s="60">
        <v>347.9</v>
      </c>
      <c r="G27" s="55">
        <v>1.52</v>
      </c>
      <c r="H27" s="58">
        <f t="shared" si="0"/>
        <v>834.96</v>
      </c>
      <c r="I27" s="54" t="s">
        <v>62</v>
      </c>
      <c r="J27" s="59">
        <v>2.4</v>
      </c>
      <c r="K27" s="44">
        <v>256</v>
      </c>
      <c r="L27" s="44">
        <f t="shared" si="1"/>
        <v>614.4</v>
      </c>
      <c r="M27" s="44" t="s">
        <v>95</v>
      </c>
      <c r="N27" s="44">
        <f t="shared" si="2"/>
        <v>-220.56</v>
      </c>
    </row>
    <row r="28" spans="1:291" s="56" customFormat="1" x14ac:dyDescent="0.2">
      <c r="A28" s="49" t="s">
        <v>76</v>
      </c>
      <c r="B28" s="52" t="s">
        <v>46</v>
      </c>
      <c r="C28" s="53" t="s">
        <v>47</v>
      </c>
      <c r="D28" s="54" t="s">
        <v>62</v>
      </c>
      <c r="E28" s="59">
        <v>0.12</v>
      </c>
      <c r="F28" s="60">
        <v>245.6</v>
      </c>
      <c r="G28" s="55">
        <v>1.52</v>
      </c>
      <c r="H28" s="58">
        <f t="shared" si="0"/>
        <v>29.47</v>
      </c>
      <c r="I28" s="54" t="s">
        <v>62</v>
      </c>
      <c r="J28" s="59">
        <v>0.12</v>
      </c>
      <c r="K28" s="44">
        <v>245</v>
      </c>
      <c r="L28" s="44">
        <f t="shared" si="1"/>
        <v>29.4</v>
      </c>
      <c r="M28" s="44" t="s">
        <v>95</v>
      </c>
      <c r="N28" s="44">
        <f t="shared" si="2"/>
        <v>-7.0000000000000007E-2</v>
      </c>
    </row>
    <row r="29" spans="1:291" s="56" customFormat="1" x14ac:dyDescent="0.2">
      <c r="A29" s="49" t="s">
        <v>77</v>
      </c>
      <c r="B29" s="52" t="s">
        <v>48</v>
      </c>
      <c r="C29" s="53" t="s">
        <v>49</v>
      </c>
      <c r="D29" s="54" t="s">
        <v>62</v>
      </c>
      <c r="E29" s="59">
        <v>0.45</v>
      </c>
      <c r="F29" s="60">
        <v>138.69999999999999</v>
      </c>
      <c r="G29" s="55">
        <v>1.52</v>
      </c>
      <c r="H29" s="58">
        <f t="shared" si="0"/>
        <v>62.42</v>
      </c>
      <c r="I29" s="54" t="s">
        <v>62</v>
      </c>
      <c r="J29" s="59">
        <v>0.45</v>
      </c>
      <c r="K29" s="44">
        <v>356</v>
      </c>
      <c r="L29" s="44">
        <f t="shared" si="1"/>
        <v>160.19999999999999</v>
      </c>
      <c r="M29" s="44" t="s">
        <v>95</v>
      </c>
      <c r="N29" s="44">
        <f t="shared" si="2"/>
        <v>97.78</v>
      </c>
    </row>
    <row r="30" spans="1:291" s="56" customFormat="1" x14ac:dyDescent="0.2">
      <c r="A30" s="49" t="s">
        <v>78</v>
      </c>
      <c r="B30" s="52" t="s">
        <v>50</v>
      </c>
      <c r="C30" s="53" t="s">
        <v>51</v>
      </c>
      <c r="D30" s="54" t="s">
        <v>62</v>
      </c>
      <c r="E30" s="59">
        <v>0.15</v>
      </c>
      <c r="F30" s="60">
        <v>79.2</v>
      </c>
      <c r="G30" s="55">
        <v>1.52</v>
      </c>
      <c r="H30" s="58">
        <f t="shared" si="0"/>
        <v>11.88</v>
      </c>
      <c r="I30" s="54" t="s">
        <v>62</v>
      </c>
      <c r="J30" s="59">
        <v>0.15</v>
      </c>
      <c r="K30" s="44">
        <v>90</v>
      </c>
      <c r="L30" s="44">
        <f t="shared" si="1"/>
        <v>13.5</v>
      </c>
      <c r="M30" s="44" t="s">
        <v>95</v>
      </c>
      <c r="N30" s="44">
        <f t="shared" si="2"/>
        <v>1.62</v>
      </c>
    </row>
    <row r="31" spans="1:291" s="56" customFormat="1" x14ac:dyDescent="0.2">
      <c r="A31" s="49" t="s">
        <v>79</v>
      </c>
      <c r="B31" s="52" t="s">
        <v>52</v>
      </c>
      <c r="C31" s="53" t="s">
        <v>53</v>
      </c>
      <c r="D31" s="54" t="s">
        <v>62</v>
      </c>
      <c r="E31" s="59">
        <v>0.9</v>
      </c>
      <c r="F31" s="60">
        <v>884.7</v>
      </c>
      <c r="G31" s="55">
        <v>1.52</v>
      </c>
      <c r="H31" s="58">
        <f t="shared" si="0"/>
        <v>796.23</v>
      </c>
      <c r="I31" s="54" t="s">
        <v>62</v>
      </c>
      <c r="J31" s="59">
        <v>0.9</v>
      </c>
      <c r="K31" s="21">
        <v>928</v>
      </c>
      <c r="L31" s="44">
        <f t="shared" si="1"/>
        <v>835.2</v>
      </c>
      <c r="M31" s="44" t="s">
        <v>95</v>
      </c>
      <c r="N31" s="44">
        <f t="shared" si="2"/>
        <v>38.97</v>
      </c>
    </row>
    <row r="32" spans="1:291" s="56" customFormat="1" ht="30" x14ac:dyDescent="0.2">
      <c r="A32" s="49" t="s">
        <v>80</v>
      </c>
      <c r="B32" s="52" t="s">
        <v>54</v>
      </c>
      <c r="C32" s="53" t="s">
        <v>55</v>
      </c>
      <c r="D32" s="54" t="s">
        <v>62</v>
      </c>
      <c r="E32" s="59">
        <v>0.15</v>
      </c>
      <c r="F32" s="60">
        <v>508.6</v>
      </c>
      <c r="G32" s="55">
        <v>1.52</v>
      </c>
      <c r="H32" s="58">
        <f t="shared" si="0"/>
        <v>76.290000000000006</v>
      </c>
      <c r="I32" s="54" t="s">
        <v>62</v>
      </c>
      <c r="J32" s="59">
        <v>0.15</v>
      </c>
      <c r="K32" s="21">
        <v>120</v>
      </c>
      <c r="L32" s="44">
        <f t="shared" si="1"/>
        <v>18</v>
      </c>
      <c r="M32" s="44" t="s">
        <v>95</v>
      </c>
      <c r="N32" s="44">
        <f t="shared" si="2"/>
        <v>-58.29</v>
      </c>
    </row>
    <row r="33" spans="1:18" s="56" customFormat="1" x14ac:dyDescent="0.2">
      <c r="A33" s="49" t="s">
        <v>81</v>
      </c>
      <c r="B33" s="52" t="s">
        <v>56</v>
      </c>
      <c r="C33" s="53" t="s">
        <v>57</v>
      </c>
      <c r="D33" s="54" t="s">
        <v>62</v>
      </c>
      <c r="E33" s="59">
        <v>0.3</v>
      </c>
      <c r="F33" s="60">
        <v>1344.3</v>
      </c>
      <c r="G33" s="55">
        <v>1.52</v>
      </c>
      <c r="H33" s="58">
        <f t="shared" si="0"/>
        <v>403.29</v>
      </c>
      <c r="I33" s="54" t="s">
        <v>62</v>
      </c>
      <c r="J33" s="59">
        <v>0.3</v>
      </c>
      <c r="K33" s="21">
        <v>1250</v>
      </c>
      <c r="L33" s="44">
        <f t="shared" si="1"/>
        <v>375</v>
      </c>
      <c r="M33" s="44" t="s">
        <v>95</v>
      </c>
      <c r="N33" s="44">
        <f t="shared" si="2"/>
        <v>-28.29</v>
      </c>
      <c r="P33" s="57"/>
      <c r="R33" s="57"/>
    </row>
    <row r="34" spans="1:18" s="56" customFormat="1" x14ac:dyDescent="0.2">
      <c r="A34" s="49" t="s">
        <v>82</v>
      </c>
      <c r="B34" s="52" t="s">
        <v>58</v>
      </c>
      <c r="C34" s="53" t="s">
        <v>59</v>
      </c>
      <c r="D34" s="54" t="s">
        <v>62</v>
      </c>
      <c r="E34" s="59">
        <v>0.15</v>
      </c>
      <c r="F34" s="60">
        <v>355</v>
      </c>
      <c r="G34" s="55">
        <v>1.52</v>
      </c>
      <c r="H34" s="58">
        <f t="shared" si="0"/>
        <v>53.25</v>
      </c>
      <c r="I34" s="54" t="s">
        <v>62</v>
      </c>
      <c r="J34" s="59">
        <v>0.15</v>
      </c>
      <c r="K34" s="21">
        <v>213.2</v>
      </c>
      <c r="L34" s="44">
        <f t="shared" si="1"/>
        <v>31.98</v>
      </c>
      <c r="M34" s="44" t="s">
        <v>95</v>
      </c>
      <c r="N34" s="44">
        <f t="shared" si="2"/>
        <v>-21.27</v>
      </c>
      <c r="P34" s="57"/>
      <c r="R34" s="57"/>
    </row>
    <row r="35" spans="1:18" s="56" customFormat="1" x14ac:dyDescent="0.2">
      <c r="A35" s="49" t="s">
        <v>83</v>
      </c>
      <c r="B35" s="52" t="s">
        <v>60</v>
      </c>
      <c r="C35" s="53" t="s">
        <v>61</v>
      </c>
      <c r="D35" s="54" t="s">
        <v>21</v>
      </c>
      <c r="E35" s="59">
        <v>9</v>
      </c>
      <c r="F35" s="60">
        <v>11.7</v>
      </c>
      <c r="G35" s="55">
        <v>1.52</v>
      </c>
      <c r="H35" s="58">
        <f t="shared" si="0"/>
        <v>105.3</v>
      </c>
      <c r="I35" s="54" t="s">
        <v>21</v>
      </c>
      <c r="J35" s="59">
        <v>9</v>
      </c>
      <c r="K35" s="25">
        <v>56</v>
      </c>
      <c r="L35" s="44">
        <f t="shared" si="1"/>
        <v>504</v>
      </c>
      <c r="M35" s="44" t="s">
        <v>95</v>
      </c>
      <c r="N35" s="44">
        <f t="shared" si="2"/>
        <v>398.7</v>
      </c>
    </row>
    <row r="36" spans="1:18" x14ac:dyDescent="0.25">
      <c r="A36" s="22"/>
      <c r="B36" s="22"/>
      <c r="C36" s="28" t="s">
        <v>84</v>
      </c>
      <c r="D36" s="21"/>
      <c r="E36" s="21"/>
      <c r="F36" s="21"/>
      <c r="G36" s="21"/>
      <c r="H36" s="61">
        <f>SUM(H20:H35)</f>
        <v>3838.01</v>
      </c>
      <c r="I36" s="25"/>
      <c r="J36" s="25"/>
      <c r="K36" s="25"/>
      <c r="L36" s="26">
        <f>SUM(L20:L35)</f>
        <v>5643.55</v>
      </c>
      <c r="M36" s="25"/>
      <c r="N36" s="24">
        <f>SUM(N20:N35)</f>
        <v>1805.54</v>
      </c>
    </row>
    <row r="37" spans="1:18" ht="24.75" customHeight="1" x14ac:dyDescent="0.25">
      <c r="A37" s="27"/>
      <c r="B37" s="27"/>
      <c r="C37" s="28" t="s">
        <v>19</v>
      </c>
      <c r="D37" s="24"/>
      <c r="E37" s="24"/>
      <c r="F37" s="24"/>
      <c r="G37" s="24"/>
      <c r="H37" s="61">
        <f>H36*1.2</f>
        <v>4605.6099999999997</v>
      </c>
      <c r="I37" s="21"/>
      <c r="J37" s="21"/>
      <c r="K37" s="21"/>
      <c r="L37" s="24">
        <f>L36*1.2</f>
        <v>6772.26</v>
      </c>
      <c r="M37" s="21"/>
      <c r="N37" s="24">
        <f>N36*1.2</f>
        <v>2166.65</v>
      </c>
      <c r="P37" s="23"/>
    </row>
    <row r="38" spans="1:18" x14ac:dyDescent="0.25"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8" ht="51" customHeight="1" x14ac:dyDescent="0.25">
      <c r="B39" s="87" t="s">
        <v>115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41"/>
      <c r="N39" s="29"/>
    </row>
    <row r="40" spans="1:18" ht="15.75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1"/>
      <c r="N40" s="29"/>
    </row>
    <row r="41" spans="1:18" ht="15.75" x14ac:dyDescent="0.25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41"/>
      <c r="N41" s="29"/>
    </row>
    <row r="42" spans="1:18" ht="15.75" x14ac:dyDescent="0.25">
      <c r="B42" s="86" t="s">
        <v>119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41"/>
      <c r="N42" s="29"/>
    </row>
    <row r="43" spans="1:18" ht="15.75" x14ac:dyDescent="0.25">
      <c r="B43" s="86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41"/>
      <c r="N43" s="29"/>
    </row>
    <row r="44" spans="1:18" ht="31.5" x14ac:dyDescent="0.25">
      <c r="B44" s="86" t="s">
        <v>120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41"/>
      <c r="N44" s="29"/>
    </row>
    <row r="45" spans="1:18" ht="24.75" customHeight="1" x14ac:dyDescent="0.25">
      <c r="C45" s="36" t="s">
        <v>97</v>
      </c>
      <c r="D45" s="30"/>
      <c r="E45" s="30"/>
      <c r="F45" s="30"/>
      <c r="G45" s="30"/>
      <c r="H45" s="29"/>
      <c r="I45" s="30"/>
      <c r="J45" s="30"/>
      <c r="K45" s="30"/>
      <c r="L45" s="30"/>
      <c r="M45" s="30"/>
      <c r="N45" s="29"/>
    </row>
    <row r="46" spans="1:18" ht="15.75" x14ac:dyDescent="0.25">
      <c r="C46" s="8"/>
      <c r="D46" s="30"/>
      <c r="E46" s="30"/>
      <c r="F46" s="30"/>
      <c r="G46" s="30"/>
      <c r="H46" s="20"/>
    </row>
    <row r="47" spans="1:18" ht="15.75" customHeight="1" x14ac:dyDescent="0.25">
      <c r="D47" s="30"/>
      <c r="E47" s="30"/>
      <c r="F47" s="30"/>
      <c r="G47" s="30"/>
      <c r="H47" s="20"/>
    </row>
    <row r="48" spans="1:18" ht="15.75" x14ac:dyDescent="0.25">
      <c r="C48" s="8"/>
      <c r="D48" s="31"/>
    </row>
    <row r="49" spans="3:8" ht="15.75" x14ac:dyDescent="0.25">
      <c r="C49" s="9"/>
      <c r="D49" s="31"/>
    </row>
    <row r="50" spans="3:8" ht="15.75" x14ac:dyDescent="0.25">
      <c r="C50" s="36" t="s">
        <v>98</v>
      </c>
      <c r="D50" s="31"/>
    </row>
    <row r="51" spans="3:8" ht="15.75" x14ac:dyDescent="0.25">
      <c r="C51" s="8"/>
      <c r="D51" s="32"/>
      <c r="E51" s="32"/>
      <c r="F51" s="32"/>
      <c r="G51" s="32"/>
      <c r="H51" s="32"/>
    </row>
  </sheetData>
  <mergeCells count="23">
    <mergeCell ref="C13:C16"/>
    <mergeCell ref="D13:H13"/>
    <mergeCell ref="C38:N38"/>
    <mergeCell ref="B13:B16"/>
    <mergeCell ref="E15:E16"/>
    <mergeCell ref="F15:F16"/>
    <mergeCell ref="G15:G16"/>
    <mergeCell ref="B39:L39"/>
    <mergeCell ref="B8:N8"/>
    <mergeCell ref="C1:L1"/>
    <mergeCell ref="I13:M14"/>
    <mergeCell ref="N13:N16"/>
    <mergeCell ref="D14:G14"/>
    <mergeCell ref="H14:H16"/>
    <mergeCell ref="D15:D16"/>
    <mergeCell ref="I15:I16"/>
    <mergeCell ref="J15:J16"/>
    <mergeCell ref="K15:K16"/>
    <mergeCell ref="L15:L16"/>
    <mergeCell ref="M15:M16"/>
    <mergeCell ref="A3:N3"/>
    <mergeCell ref="A4:N4"/>
    <mergeCell ref="A13:A16"/>
  </mergeCells>
  <pageMargins left="0.7" right="0.7" top="0.75" bottom="0.75" header="0.3" footer="0.3"/>
  <pageSetup paperSize="9" scale="38" orientation="portrait" r:id="rId1"/>
  <rowBreaks count="1" manualBreakCount="1">
    <brk id="36" max="15" man="1"/>
  </rowBreaks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9"/>
  <sheetViews>
    <sheetView workbookViewId="0">
      <selection activeCell="E25" sqref="E25"/>
    </sheetView>
  </sheetViews>
  <sheetFormatPr defaultRowHeight="12.75" x14ac:dyDescent="0.2"/>
  <cols>
    <col min="1" max="1" width="9.140625" style="33"/>
    <col min="2" max="2" width="16.42578125" style="33" customWidth="1"/>
    <col min="3" max="3" width="22.42578125" style="33" customWidth="1"/>
    <col min="4" max="8" width="16.42578125" style="33" customWidth="1"/>
    <col min="9" max="9" width="19.7109375" style="33" customWidth="1"/>
    <col min="10" max="10" width="18.42578125" style="33" customWidth="1"/>
    <col min="11" max="16384" width="9.140625" style="33"/>
  </cols>
  <sheetData>
    <row r="2" spans="1:13" s="2" customFormat="1" ht="15.75" x14ac:dyDescent="0.25">
      <c r="A2" s="99" t="s">
        <v>9</v>
      </c>
      <c r="B2" s="99"/>
      <c r="C2" s="99"/>
      <c r="D2" s="99"/>
      <c r="E2" s="99"/>
      <c r="F2" s="99"/>
      <c r="G2" s="99"/>
      <c r="H2" s="99"/>
      <c r="I2" s="99"/>
      <c r="J2" s="99"/>
      <c r="K2" s="7"/>
    </row>
    <row r="3" spans="1:13" s="2" customFormat="1" ht="18" customHeight="1" x14ac:dyDescent="0.25">
      <c r="A3" s="99" t="s">
        <v>103</v>
      </c>
      <c r="B3" s="99"/>
      <c r="C3" s="99"/>
      <c r="D3" s="99"/>
      <c r="E3" s="99"/>
      <c r="F3" s="99"/>
      <c r="G3" s="99"/>
      <c r="H3" s="99"/>
      <c r="I3" s="99"/>
      <c r="J3" s="99"/>
      <c r="K3" s="7"/>
    </row>
    <row r="4" spans="1:13" s="2" customFormat="1" ht="18" customHeight="1" x14ac:dyDescent="0.25">
      <c r="A4" s="42" t="s">
        <v>111</v>
      </c>
      <c r="B4" s="3"/>
      <c r="C4" s="3"/>
      <c r="D4" s="3"/>
      <c r="E4" s="3"/>
      <c r="F4" s="3"/>
      <c r="G4" s="4"/>
      <c r="H4" s="1"/>
      <c r="I4" s="1"/>
      <c r="J4" s="1"/>
      <c r="K4" s="7"/>
    </row>
    <row r="5" spans="1:13" s="2" customFormat="1" ht="42.75" customHeight="1" x14ac:dyDescent="0.3">
      <c r="A5" s="100" t="s">
        <v>116</v>
      </c>
      <c r="B5" s="101"/>
      <c r="C5" s="101"/>
      <c r="D5" s="101"/>
      <c r="E5" s="101"/>
      <c r="F5" s="101"/>
      <c r="G5" s="101"/>
      <c r="H5" s="101"/>
      <c r="I5" s="101"/>
      <c r="J5" s="101"/>
      <c r="K5" s="7"/>
    </row>
    <row r="6" spans="1:13" s="2" customFormat="1" ht="18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7"/>
    </row>
    <row r="7" spans="1:13" s="2" customFormat="1" ht="18" customHeight="1" x14ac:dyDescent="0.25">
      <c r="A7" s="6" t="s">
        <v>99</v>
      </c>
      <c r="B7" s="1"/>
      <c r="C7" s="1"/>
      <c r="D7" s="1"/>
      <c r="E7" s="1"/>
      <c r="F7" s="1"/>
      <c r="G7" s="65">
        <f>'форма Расчет удорожания МТР'!D12</f>
        <v>44713</v>
      </c>
      <c r="H7" s="1"/>
      <c r="I7" s="1"/>
      <c r="J7" s="5"/>
      <c r="K7" s="7"/>
    </row>
    <row r="8" spans="1:13" s="77" customFormat="1" ht="23.25" customHeight="1" x14ac:dyDescent="0.25">
      <c r="A8" s="89" t="s">
        <v>0</v>
      </c>
      <c r="B8" s="89" t="s">
        <v>1</v>
      </c>
      <c r="C8" s="89" t="s">
        <v>5</v>
      </c>
      <c r="D8" s="89" t="s">
        <v>13</v>
      </c>
      <c r="E8" s="103"/>
      <c r="F8" s="103"/>
      <c r="G8" s="103"/>
      <c r="H8" s="89" t="s">
        <v>2</v>
      </c>
      <c r="I8" s="89" t="s">
        <v>3</v>
      </c>
      <c r="J8" s="89" t="s">
        <v>105</v>
      </c>
      <c r="K8" s="76"/>
    </row>
    <row r="9" spans="1:13" s="77" customFormat="1" ht="19.5" customHeight="1" x14ac:dyDescent="0.25">
      <c r="A9" s="89"/>
      <c r="B9" s="89"/>
      <c r="C9" s="89"/>
      <c r="D9" s="39" t="s">
        <v>6</v>
      </c>
      <c r="E9" s="39" t="s">
        <v>7</v>
      </c>
      <c r="F9" s="39" t="s">
        <v>4</v>
      </c>
      <c r="G9" s="39" t="s">
        <v>8</v>
      </c>
      <c r="H9" s="89"/>
      <c r="I9" s="89"/>
      <c r="J9" s="89"/>
      <c r="K9" s="76"/>
    </row>
    <row r="10" spans="1:13" s="77" customFormat="1" ht="15.75" thickBot="1" x14ac:dyDescent="0.3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76"/>
    </row>
    <row r="11" spans="1:13" s="83" customFormat="1" ht="15.75" thickTop="1" x14ac:dyDescent="0.2">
      <c r="A11" s="78">
        <v>1</v>
      </c>
      <c r="B11" s="78" t="s">
        <v>10</v>
      </c>
      <c r="C11" s="79"/>
      <c r="D11" s="80" t="s">
        <v>107</v>
      </c>
      <c r="E11" s="80" t="s">
        <v>107</v>
      </c>
      <c r="F11" s="81">
        <f>'форма Расчет удорожания МТР'!L36</f>
        <v>5643.55</v>
      </c>
      <c r="G11" s="80"/>
      <c r="H11" s="80" t="s">
        <v>106</v>
      </c>
      <c r="I11" s="80" t="s">
        <v>106</v>
      </c>
      <c r="J11" s="80">
        <f>SUM(D11:I11)</f>
        <v>5643.55</v>
      </c>
      <c r="K11" s="82"/>
      <c r="M11" s="84"/>
    </row>
    <row r="12" spans="1:13" s="83" customFormat="1" ht="15" x14ac:dyDescent="0.2">
      <c r="A12" s="78"/>
      <c r="B12" s="78"/>
      <c r="C12" s="79"/>
      <c r="D12" s="80"/>
      <c r="E12" s="80"/>
      <c r="F12" s="80"/>
      <c r="G12" s="80"/>
      <c r="H12" s="80"/>
      <c r="I12" s="80" t="s">
        <v>18</v>
      </c>
      <c r="J12" s="80">
        <f>J11*1.2-J11</f>
        <v>1128.71</v>
      </c>
      <c r="K12" s="82"/>
      <c r="M12" s="84"/>
    </row>
    <row r="13" spans="1:13" s="83" customFormat="1" ht="20.25" customHeight="1" x14ac:dyDescent="0.2">
      <c r="A13" s="78"/>
      <c r="B13" s="78"/>
      <c r="C13" s="79"/>
      <c r="D13" s="80"/>
      <c r="E13" s="80"/>
      <c r="F13" s="80"/>
      <c r="G13" s="80"/>
      <c r="H13" s="80"/>
      <c r="I13" s="80" t="s">
        <v>104</v>
      </c>
      <c r="J13" s="80">
        <f>J11+J12</f>
        <v>6772.26</v>
      </c>
      <c r="K13" s="82"/>
      <c r="M13" s="84"/>
    </row>
    <row r="16" spans="1:13" ht="15.75" x14ac:dyDescent="0.25">
      <c r="B16" s="35" t="s">
        <v>110</v>
      </c>
    </row>
    <row r="17" spans="2:2" ht="15.75" x14ac:dyDescent="0.25">
      <c r="B17" s="34"/>
    </row>
    <row r="18" spans="2:2" ht="15.75" x14ac:dyDescent="0.25">
      <c r="B18" s="34"/>
    </row>
    <row r="19" spans="2:2" ht="15.75" x14ac:dyDescent="0.25">
      <c r="B19" s="35" t="s">
        <v>98</v>
      </c>
    </row>
  </sheetData>
  <mergeCells count="11">
    <mergeCell ref="J8:J9"/>
    <mergeCell ref="A2:J2"/>
    <mergeCell ref="A3:J3"/>
    <mergeCell ref="A5:J5"/>
    <mergeCell ref="A6:J6"/>
    <mergeCell ref="A8:A9"/>
    <mergeCell ref="B8:B9"/>
    <mergeCell ref="C8:C9"/>
    <mergeCell ref="D8:G8"/>
    <mergeCell ref="H8:H9"/>
    <mergeCell ref="I8:I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Расчет удорожания МТР</vt:lpstr>
      <vt:lpstr>ССР</vt:lpstr>
      <vt:lpstr>'форма Расчет удорожания МТР'!Область_печати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Федькевич Александр Николаевич</dc:creator>
  <cp:lastModifiedBy>Сухенко Марина Сергеевна</cp:lastModifiedBy>
  <cp:lastPrinted>2021-09-15T13:04:19Z</cp:lastPrinted>
  <dcterms:created xsi:type="dcterms:W3CDTF">2002-08-29T05:21:43Z</dcterms:created>
  <dcterms:modified xsi:type="dcterms:W3CDTF">2023-08-28T10:53:16Z</dcterms:modified>
</cp:coreProperties>
</file>